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91" activeTab="2"/>
  </bookViews>
  <sheets>
    <sheet name="Tabla de valores de consumo" sheetId="1" r:id="rId1"/>
    <sheet name="Link Budget Downlink" sheetId="2" r:id="rId2"/>
    <sheet name="Link Budget Uplink" sheetId="3" r:id="rId3"/>
  </sheets>
  <definedNames/>
  <calcPr fullCalcOnLoad="1"/>
</workbook>
</file>

<file path=xl/sharedStrings.xml><?xml version="1.0" encoding="utf-8"?>
<sst xmlns="http://schemas.openxmlformats.org/spreadsheetml/2006/main" count="292" uniqueCount="117">
  <si>
    <t>In</t>
  </si>
  <si>
    <t>Out</t>
  </si>
  <si>
    <t>RF System (Link Budget) Calculations</t>
  </si>
  <si>
    <t>System Variables</t>
  </si>
  <si>
    <t>Variable</t>
  </si>
  <si>
    <t>Units</t>
  </si>
  <si>
    <t>Equation</t>
  </si>
  <si>
    <t>Value</t>
  </si>
  <si>
    <t>Frequency</t>
  </si>
  <si>
    <r>
      <t>f</t>
    </r>
    <r>
      <rPr>
        <vertAlign val="subscript"/>
        <sz val="11"/>
        <color indexed="8"/>
        <rFont val="Calibri"/>
        <family val="2"/>
      </rPr>
      <t>0</t>
    </r>
  </si>
  <si>
    <t>MHz</t>
  </si>
  <si>
    <t>Speed of Light</t>
  </si>
  <si>
    <t>c</t>
  </si>
  <si>
    <t>m/s</t>
  </si>
  <si>
    <t>Wavelength</t>
  </si>
  <si>
    <t>λ</t>
  </si>
  <si>
    <t>m</t>
  </si>
  <si>
    <r>
      <t>λ = c/f</t>
    </r>
    <r>
      <rPr>
        <vertAlign val="subscript"/>
        <sz val="11"/>
        <color indexed="8"/>
        <rFont val="Calibri"/>
        <family val="2"/>
      </rPr>
      <t>0</t>
    </r>
  </si>
  <si>
    <t>Block</t>
  </si>
  <si>
    <t>PA power in Watts</t>
  </si>
  <si>
    <t>Viene de la planilla de uplink</t>
  </si>
  <si>
    <t>PA Power</t>
  </si>
  <si>
    <r>
      <t>P</t>
    </r>
    <r>
      <rPr>
        <vertAlign val="subscript"/>
        <sz val="11"/>
        <color indexed="8"/>
        <rFont val="Calibri"/>
        <family val="2"/>
      </rPr>
      <t>PA</t>
    </r>
  </si>
  <si>
    <t>dBm</t>
  </si>
  <si>
    <t>TX Match Loss</t>
  </si>
  <si>
    <r>
      <t>L</t>
    </r>
    <r>
      <rPr>
        <vertAlign val="subscript"/>
        <sz val="11"/>
        <color indexed="8"/>
        <rFont val="Calibri"/>
        <family val="2"/>
      </rPr>
      <t>MatchT</t>
    </r>
  </si>
  <si>
    <t>dB</t>
  </si>
  <si>
    <t>TX source</t>
  </si>
  <si>
    <r>
      <t>P</t>
    </r>
    <r>
      <rPr>
        <vertAlign val="subscript"/>
        <sz val="11"/>
        <color indexed="8"/>
        <rFont val="Calibri"/>
        <family val="2"/>
      </rPr>
      <t>TX</t>
    </r>
  </si>
  <si>
    <t>TX connector loss</t>
  </si>
  <si>
    <r>
      <t>L</t>
    </r>
    <r>
      <rPr>
        <vertAlign val="subscript"/>
        <sz val="11"/>
        <color indexed="8"/>
        <rFont val="Calibri"/>
        <family val="2"/>
      </rPr>
      <t>ConT1</t>
    </r>
  </si>
  <si>
    <t>(from Connector Loss sheet)</t>
  </si>
  <si>
    <t>TX cable loss</t>
  </si>
  <si>
    <r>
      <t>L</t>
    </r>
    <r>
      <rPr>
        <vertAlign val="subscript"/>
        <sz val="11"/>
        <color indexed="8"/>
        <rFont val="Calibri"/>
        <family val="2"/>
      </rPr>
      <t>CabT</t>
    </r>
  </si>
  <si>
    <t>(from Cable Loss sheet)</t>
  </si>
  <si>
    <t>TX connector loss (remote antenna)</t>
  </si>
  <si>
    <r>
      <t>L</t>
    </r>
    <r>
      <rPr>
        <vertAlign val="subscript"/>
        <sz val="11"/>
        <color indexed="8"/>
        <rFont val="Calibri"/>
        <family val="2"/>
      </rPr>
      <t>ConT2</t>
    </r>
  </si>
  <si>
    <t>TX power</t>
  </si>
  <si>
    <r>
      <t>P</t>
    </r>
    <r>
      <rPr>
        <vertAlign val="subscript"/>
        <sz val="11"/>
        <color indexed="8"/>
        <rFont val="Calibri"/>
        <family val="2"/>
      </rPr>
      <t>T</t>
    </r>
  </si>
  <si>
    <r>
      <t>P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>TX</t>
    </r>
    <r>
      <rPr>
        <sz val="11"/>
        <color indexed="8"/>
        <rFont val="Calibri"/>
        <family val="2"/>
      </rPr>
      <t>(C&amp;C Loss)</t>
    </r>
  </si>
  <si>
    <t>TX antenna gain</t>
  </si>
  <si>
    <r>
      <t>G</t>
    </r>
    <r>
      <rPr>
        <vertAlign val="subscript"/>
        <sz val="11"/>
        <color indexed="8"/>
        <rFont val="Calibri"/>
        <family val="2"/>
      </rPr>
      <t>T</t>
    </r>
  </si>
  <si>
    <t>dBi</t>
  </si>
  <si>
    <t>Effective (Isotropic) Radiated Power</t>
  </si>
  <si>
    <t>EIRP</t>
  </si>
  <si>
    <r>
      <t>EIRP = P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G</t>
    </r>
    <r>
      <rPr>
        <vertAlign val="subscript"/>
        <sz val="11"/>
        <color indexed="8"/>
        <rFont val="Calibri"/>
        <family val="2"/>
      </rPr>
      <t>T</t>
    </r>
  </si>
  <si>
    <t>Distance</t>
  </si>
  <si>
    <t>d</t>
  </si>
  <si>
    <t>Channel Medium Loss Factor</t>
  </si>
  <si>
    <r>
      <t>L</t>
    </r>
    <r>
      <rPr>
        <vertAlign val="subscript"/>
        <sz val="11"/>
        <color indexed="8"/>
        <rFont val="Calibri"/>
        <family val="2"/>
      </rPr>
      <t>0</t>
    </r>
  </si>
  <si>
    <t>(from Medium Loss sheet)</t>
  </si>
  <si>
    <t>Free Space Loss</t>
  </si>
  <si>
    <r>
      <t>L</t>
    </r>
    <r>
      <rPr>
        <vertAlign val="subscript"/>
        <sz val="11"/>
        <color indexed="8"/>
        <rFont val="Calibri"/>
        <family val="2"/>
      </rPr>
      <t>FS</t>
    </r>
  </si>
  <si>
    <r>
      <t>L</t>
    </r>
    <r>
      <rPr>
        <vertAlign val="subscript"/>
        <sz val="11"/>
        <color indexed="8"/>
        <rFont val="Calibri"/>
        <family val="2"/>
      </rPr>
      <t>FS</t>
    </r>
    <r>
      <rPr>
        <sz val="11"/>
        <color indexed="8"/>
        <rFont val="Calibri"/>
        <family val="2"/>
      </rPr>
      <t xml:space="preserve"> = (λ/4πd)</t>
    </r>
    <r>
      <rPr>
        <vertAlign val="superscript"/>
        <sz val="11"/>
        <color indexed="8"/>
        <rFont val="Calibri"/>
        <family val="2"/>
      </rPr>
      <t>2</t>
    </r>
  </si>
  <si>
    <t>Power at RX Antenna, Free Space Path</t>
  </si>
  <si>
    <r>
      <t>P</t>
    </r>
    <r>
      <rPr>
        <vertAlign val="subscript"/>
        <sz val="11"/>
        <color indexed="8"/>
        <rFont val="Calibri"/>
        <family val="2"/>
      </rPr>
      <t>ChanFS</t>
    </r>
  </si>
  <si>
    <r>
      <t>P</t>
    </r>
    <r>
      <rPr>
        <vertAlign val="subscript"/>
        <sz val="11"/>
        <color indexed="8"/>
        <rFont val="Calibri"/>
        <family val="2"/>
      </rPr>
      <t>ChanFS</t>
    </r>
    <r>
      <rPr>
        <sz val="11"/>
        <color indexed="8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FS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 xml:space="preserve">0 </t>
    </r>
    <r>
      <rPr>
        <sz val="11"/>
        <color indexed="8"/>
        <rFont val="Calibri"/>
        <family val="2"/>
      </rPr>
      <t>EIRP</t>
    </r>
  </si>
  <si>
    <t>Flat Earth Loss (Includes Ground Bounce)</t>
  </si>
  <si>
    <r>
      <t>L</t>
    </r>
    <r>
      <rPr>
        <vertAlign val="subscript"/>
        <sz val="11"/>
        <color indexed="8"/>
        <rFont val="Calibri"/>
        <family val="2"/>
      </rPr>
      <t>FE</t>
    </r>
  </si>
  <si>
    <t>(from Ground Multipath sheet)</t>
  </si>
  <si>
    <t>Multipath Loss</t>
  </si>
  <si>
    <r>
      <t>L</t>
    </r>
    <r>
      <rPr>
        <vertAlign val="subscript"/>
        <sz val="11"/>
        <color indexed="8"/>
        <rFont val="Calibri"/>
        <family val="2"/>
      </rPr>
      <t>MP</t>
    </r>
  </si>
  <si>
    <t>Obstruction Loss</t>
  </si>
  <si>
    <r>
      <t>L</t>
    </r>
    <r>
      <rPr>
        <vertAlign val="subscript"/>
        <sz val="11"/>
        <color indexed="8"/>
        <rFont val="Calibri"/>
        <family val="2"/>
      </rPr>
      <t>Obs-Total</t>
    </r>
  </si>
  <si>
    <t>Power at RX Antenna, Flat Earth Path</t>
  </si>
  <si>
    <r>
      <t>P</t>
    </r>
    <r>
      <rPr>
        <vertAlign val="subscript"/>
        <sz val="11"/>
        <color indexed="8"/>
        <rFont val="Calibri"/>
        <family val="2"/>
      </rPr>
      <t>ChanFE</t>
    </r>
  </si>
  <si>
    <r>
      <t>P</t>
    </r>
    <r>
      <rPr>
        <vertAlign val="subscript"/>
        <sz val="11"/>
        <color indexed="8"/>
        <rFont val="Calibri"/>
        <family val="2"/>
      </rPr>
      <t>ChanFE</t>
    </r>
    <r>
      <rPr>
        <sz val="11"/>
        <color indexed="8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FE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>MP</t>
    </r>
    <r>
      <rPr>
        <sz val="11"/>
        <color indexed="8"/>
        <rFont val="Calibri"/>
        <family val="2"/>
      </rPr>
      <t>L</t>
    </r>
    <r>
      <rPr>
        <vertAlign val="subscript"/>
        <sz val="11"/>
        <color indexed="8"/>
        <rFont val="Calibri"/>
        <family val="2"/>
      </rPr>
      <t>Obs</t>
    </r>
    <r>
      <rPr>
        <sz val="11"/>
        <color indexed="8"/>
        <rFont val="Calibri"/>
        <family val="2"/>
      </rPr>
      <t xml:space="preserve"> EIRP</t>
    </r>
  </si>
  <si>
    <t>RX antenna gain</t>
  </si>
  <si>
    <r>
      <t>G</t>
    </r>
    <r>
      <rPr>
        <vertAlign val="subscript"/>
        <sz val="11"/>
        <color indexed="8"/>
        <rFont val="Calibri"/>
        <family val="2"/>
      </rPr>
      <t>R</t>
    </r>
  </si>
  <si>
    <t>RX connector loss</t>
  </si>
  <si>
    <r>
      <t>L</t>
    </r>
    <r>
      <rPr>
        <vertAlign val="subscript"/>
        <sz val="11"/>
        <color indexed="8"/>
        <rFont val="Calibri"/>
        <family val="2"/>
      </rPr>
      <t>ConR1</t>
    </r>
  </si>
  <si>
    <t>RX cable loss</t>
  </si>
  <si>
    <r>
      <t>L</t>
    </r>
    <r>
      <rPr>
        <vertAlign val="subscript"/>
        <sz val="11"/>
        <color indexed="8"/>
        <rFont val="Calibri"/>
        <family val="2"/>
      </rPr>
      <t>CabR</t>
    </r>
  </si>
  <si>
    <t>RX connector loss (remote antenna)</t>
  </si>
  <si>
    <r>
      <t>L</t>
    </r>
    <r>
      <rPr>
        <vertAlign val="subscript"/>
        <sz val="11"/>
        <color indexed="8"/>
        <rFont val="Calibri"/>
        <family val="2"/>
      </rPr>
      <t>ConR2</t>
    </r>
  </si>
  <si>
    <t>RX power, Free Space Path</t>
  </si>
  <si>
    <r>
      <t>P</t>
    </r>
    <r>
      <rPr>
        <vertAlign val="subscript"/>
        <sz val="11"/>
        <color indexed="8"/>
        <rFont val="Calibri"/>
        <family val="2"/>
      </rPr>
      <t>RFS</t>
    </r>
  </si>
  <si>
    <r>
      <t>P</t>
    </r>
    <r>
      <rPr>
        <vertAlign val="subscript"/>
        <sz val="11"/>
        <color indexed="8"/>
        <rFont val="Calibri"/>
        <family val="2"/>
      </rPr>
      <t>RFS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 xml:space="preserve">ChanFS </t>
    </r>
    <r>
      <rPr>
        <sz val="11"/>
        <color indexed="8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(C&amp;C Loss)</t>
    </r>
  </si>
  <si>
    <t>RX power, Flat Earth Path</t>
  </si>
  <si>
    <r>
      <t>P</t>
    </r>
    <r>
      <rPr>
        <vertAlign val="subscript"/>
        <sz val="11"/>
        <color indexed="8"/>
        <rFont val="Calibri"/>
        <family val="2"/>
      </rPr>
      <t>RFE</t>
    </r>
  </si>
  <si>
    <r>
      <t>P</t>
    </r>
    <r>
      <rPr>
        <vertAlign val="subscript"/>
        <sz val="11"/>
        <color indexed="8"/>
        <rFont val="Calibri"/>
        <family val="2"/>
      </rPr>
      <t>RFE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 xml:space="preserve">ChanFE </t>
    </r>
    <r>
      <rPr>
        <sz val="11"/>
        <color indexed="8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(C&amp;C Loss)</t>
    </r>
  </si>
  <si>
    <t>Receiver Sensitivity Calculations</t>
  </si>
  <si>
    <t>RX Noise Figure</t>
  </si>
  <si>
    <t>NF</t>
  </si>
  <si>
    <t>Operating Temperature</t>
  </si>
  <si>
    <r>
      <t>T</t>
    </r>
    <r>
      <rPr>
        <vertAlign val="subscript"/>
        <sz val="11"/>
        <color indexed="8"/>
        <rFont val="Calibri"/>
        <family val="2"/>
      </rPr>
      <t>0</t>
    </r>
  </si>
  <si>
    <t>K</t>
  </si>
  <si>
    <t>Effective Noise Temperature</t>
  </si>
  <si>
    <r>
      <t>T</t>
    </r>
    <r>
      <rPr>
        <vertAlign val="subscript"/>
        <sz val="11"/>
        <color indexed="8"/>
        <rFont val="Calibri"/>
        <family val="2"/>
      </rPr>
      <t>e</t>
    </r>
  </si>
  <si>
    <r>
      <t>T</t>
    </r>
    <r>
      <rPr>
        <vertAlign val="sub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= T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(NF - 1)</t>
    </r>
  </si>
  <si>
    <t>Boltzmann's constant</t>
  </si>
  <si>
    <t>k</t>
  </si>
  <si>
    <t>J/K</t>
  </si>
  <si>
    <t>Receive Bandwidth</t>
  </si>
  <si>
    <r>
      <t>BW</t>
    </r>
    <r>
      <rPr>
        <vertAlign val="subscript"/>
        <sz val="11"/>
        <color indexed="8"/>
        <rFont val="Calibri"/>
        <family val="2"/>
      </rPr>
      <t>RX</t>
    </r>
  </si>
  <si>
    <t>Antenna Temperature</t>
  </si>
  <si>
    <r>
      <t>T</t>
    </r>
    <r>
      <rPr>
        <vertAlign val="subscript"/>
        <sz val="11"/>
        <color indexed="8"/>
        <rFont val="Calibri"/>
        <family val="2"/>
      </rPr>
      <t>Ant</t>
    </r>
  </si>
  <si>
    <t>Noise Power (at RX)</t>
  </si>
  <si>
    <r>
      <t>P</t>
    </r>
    <r>
      <rPr>
        <vertAlign val="subscript"/>
        <sz val="11"/>
        <color indexed="8"/>
        <rFont val="Calibri"/>
        <family val="2"/>
      </rPr>
      <t>n</t>
    </r>
  </si>
  <si>
    <r>
      <t>P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= </t>
    </r>
    <r>
      <rPr>
        <i/>
        <sz val="11"/>
        <color indexed="8"/>
        <rFont val="Calibri"/>
        <family val="2"/>
      </rPr>
      <t>k</t>
    </r>
    <r>
      <rPr>
        <sz val="11"/>
        <color indexed="8"/>
        <rFont val="Calibri"/>
        <family val="2"/>
      </rPr>
      <t>(T</t>
    </r>
    <r>
      <rPr>
        <vertAlign val="subscript"/>
        <sz val="11"/>
        <color indexed="8"/>
        <rFont val="Calibri"/>
        <family val="2"/>
      </rPr>
      <t>Ant</t>
    </r>
    <r>
      <rPr>
        <sz val="11"/>
        <color indexed="8"/>
        <rFont val="Calibri"/>
        <family val="2"/>
      </rPr>
      <t xml:space="preserve"> + T</t>
    </r>
    <r>
      <rPr>
        <vertAlign val="sub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>)BW</t>
    </r>
    <r>
      <rPr>
        <vertAlign val="subscript"/>
        <sz val="11"/>
        <color indexed="8"/>
        <rFont val="Calibri"/>
        <family val="2"/>
      </rPr>
      <t>RX</t>
    </r>
  </si>
  <si>
    <t>Receiver sensitivity</t>
  </si>
  <si>
    <t>Pse</t>
  </si>
  <si>
    <t>RX signal</t>
  </si>
  <si>
    <t>Signal to Noise Ratio</t>
  </si>
  <si>
    <r>
      <t>SNR</t>
    </r>
    <r>
      <rPr>
        <vertAlign val="subscript"/>
        <sz val="11"/>
        <color indexed="8"/>
        <rFont val="Calibri"/>
        <family val="2"/>
      </rPr>
      <t>RX</t>
    </r>
  </si>
  <si>
    <r>
      <t>SNR</t>
    </r>
    <r>
      <rPr>
        <vertAlign val="subscript"/>
        <sz val="11"/>
        <color indexed="8"/>
        <rFont val="Calibri"/>
        <family val="2"/>
      </rPr>
      <t>RX</t>
    </r>
    <r>
      <rPr>
        <sz val="11"/>
        <color indexed="8"/>
        <rFont val="Calibri"/>
        <family val="2"/>
      </rPr>
      <t xml:space="preserve"> = P</t>
    </r>
    <r>
      <rPr>
        <vertAlign val="subscript"/>
        <sz val="11"/>
        <color indexed="8"/>
        <rFont val="Calibri"/>
        <family val="2"/>
      </rPr>
      <t>RX</t>
    </r>
    <r>
      <rPr>
        <sz val="11"/>
        <color indexed="8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n</t>
    </r>
  </si>
  <si>
    <t>10elements yagi</t>
  </si>
  <si>
    <t>Transponder sensitivity</t>
  </si>
  <si>
    <t>Overall signal on top of xponder min level</t>
  </si>
  <si>
    <t>Link Margin</t>
  </si>
  <si>
    <t>Nominal Voltage = 12 V</t>
  </si>
  <si>
    <t>Pwr Input (Dbm)</t>
  </si>
  <si>
    <t>Current Drain (mA)</t>
  </si>
  <si>
    <t>Transponder Input (V)</t>
  </si>
  <si>
    <t>Output Pwr(mW)</t>
  </si>
  <si>
    <t>Input Pwr</t>
  </si>
  <si>
    <t>Performance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</si>
</sst>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E+0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16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57"/>
      <name val="Calibri"/>
      <family val="2"/>
    </font>
    <font>
      <i/>
      <sz val="11"/>
      <color indexed="8"/>
      <name val="Calibri"/>
      <family val="2"/>
    </font>
    <font>
      <sz val="11"/>
      <color indexed="63"/>
      <name val="Calibri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8" fillId="0" borderId="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1" fontId="8" fillId="0" borderId="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2075"/>
          <c:w val="0.719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'Tabla de valores de consumo'!$B$3</c:f>
              <c:strCache>
                <c:ptCount val="1"/>
                <c:pt idx="0">
                  <c:v>Pwr Input (Dbm)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3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val>
            <c:numRef>
              <c:f>'Tabla de valores de consumo'!$B$4:$B$12</c:f>
              <c:numCache>
                <c:ptCount val="9"/>
                <c:pt idx="0">
                  <c:v>0</c:v>
                </c:pt>
                <c:pt idx="1">
                  <c:v>-110</c:v>
                </c:pt>
                <c:pt idx="2">
                  <c:v>-90</c:v>
                </c:pt>
                <c:pt idx="3">
                  <c:v>-80</c:v>
                </c:pt>
                <c:pt idx="4">
                  <c:v>-70</c:v>
                </c:pt>
                <c:pt idx="5">
                  <c:v>-60</c:v>
                </c:pt>
                <c:pt idx="6">
                  <c:v>-50</c:v>
                </c:pt>
                <c:pt idx="7">
                  <c:v>-40</c:v>
                </c:pt>
                <c:pt idx="8">
                  <c:v>-30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de valores de consumo'!$E$3</c:f>
              <c:strCache>
                <c:ptCount val="1"/>
                <c:pt idx="0">
                  <c:v>Output Pwr(mW)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'Tabla de valores de consumo'!$E$4:$E$12</c:f>
              <c:numCache>
                <c:ptCount val="9"/>
                <c:pt idx="0">
                  <c:v>65</c:v>
                </c:pt>
                <c:pt idx="1">
                  <c:v>75</c:v>
                </c:pt>
                <c:pt idx="2">
                  <c:v>107</c:v>
                </c:pt>
                <c:pt idx="3">
                  <c:v>135</c:v>
                </c:pt>
                <c:pt idx="4">
                  <c:v>160</c:v>
                </c:pt>
                <c:pt idx="5">
                  <c:v>183</c:v>
                </c:pt>
                <c:pt idx="6">
                  <c:v>202</c:v>
                </c:pt>
                <c:pt idx="7">
                  <c:v>206</c:v>
                </c:pt>
                <c:pt idx="8">
                  <c:v>206</c:v>
                </c:pt>
              </c:numCache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618532"/>
        <c:crosses val="autoZero"/>
        <c:auto val="0"/>
        <c:lblOffset val="100"/>
        <c:noMultiLvlLbl val="0"/>
      </c:catAx>
      <c:valAx>
        <c:axId val="616185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4988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23675"/>
          <c:w val="0.2687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</c:trendlineLbl>
          </c:trendline>
          <c:xVal>
            <c:numRef>
              <c:f>'Tabla de valores de consumo'!$I$5:$I$9</c:f>
              <c:numCache>
                <c:ptCount val="5"/>
                <c:pt idx="0">
                  <c:v>-110</c:v>
                </c:pt>
                <c:pt idx="1">
                  <c:v>-90</c:v>
                </c:pt>
                <c:pt idx="2">
                  <c:v>-80</c:v>
                </c:pt>
                <c:pt idx="3">
                  <c:v>-70</c:v>
                </c:pt>
                <c:pt idx="4">
                  <c:v>-60</c:v>
                </c:pt>
              </c:numCache>
            </c:numRef>
          </c:xVal>
          <c:yVal>
            <c:numRef>
              <c:f>'Tabla de valores de consumo'!$J$5:$J$9</c:f>
              <c:numCache>
                <c:ptCount val="5"/>
                <c:pt idx="0">
                  <c:v>75</c:v>
                </c:pt>
                <c:pt idx="1">
                  <c:v>107</c:v>
                </c:pt>
                <c:pt idx="2">
                  <c:v>135</c:v>
                </c:pt>
                <c:pt idx="3">
                  <c:v>160</c:v>
                </c:pt>
                <c:pt idx="4">
                  <c:v>183</c:v>
                </c:pt>
              </c:numCache>
            </c:numRef>
          </c:yVal>
          <c:smooth val="0"/>
        </c:ser>
        <c:axId val="17695877"/>
        <c:axId val="25045166"/>
      </c:scatterChart>
      <c:valAx>
        <c:axId val="176958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45166"/>
        <c:crosses val="autoZero"/>
        <c:crossBetween val="midCat"/>
        <c:dispUnits/>
      </c:valAx>
      <c:valAx>
        <c:axId val="250451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6958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0.9595</cdr:y>
    </cdr:from>
    <cdr:to>
      <cdr:x>0.11375</cdr:x>
      <cdr:y>0.9595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0.9595</cdr:y>
    </cdr:from>
    <cdr:to>
      <cdr:x>0.11375</cdr:x>
      <cdr:y>0.9595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0.9595</cdr:y>
    </cdr:from>
    <cdr:to>
      <cdr:x>0.11375</cdr:x>
      <cdr:y>0.9595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316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</xdr:colOff>
      <xdr:row>15</xdr:row>
      <xdr:rowOff>180975</xdr:rowOff>
    </xdr:from>
    <xdr:to>
      <xdr:col>4</xdr:col>
      <xdr:colOff>285750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47650" y="3038475"/>
        <a:ext cx="4333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676275</xdr:colOff>
      <xdr:row>15</xdr:row>
      <xdr:rowOff>19050</xdr:rowOff>
    </xdr:from>
    <xdr:to>
      <xdr:col>10</xdr:col>
      <xdr:colOff>38100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4972050" y="2876550"/>
        <a:ext cx="33051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workbookViewId="0" topLeftCell="A2">
      <selection activeCell="G11" sqref="G11"/>
    </sheetView>
  </sheetViews>
  <sheetFormatPr defaultColWidth="9.140625" defaultRowHeight="15"/>
  <cols>
    <col min="1" max="1" width="7.28125" style="0" customWidth="1"/>
    <col min="2" max="2" width="15.421875" style="0" customWidth="1"/>
    <col min="3" max="3" width="16.28125" style="0" customWidth="1"/>
    <col min="4" max="4" width="25.421875" style="0" customWidth="1"/>
    <col min="5" max="5" width="13.28125" style="0" customWidth="1"/>
    <col min="6" max="6" width="13.00390625" style="0" customWidth="1"/>
    <col min="7" max="7" width="11.00390625" style="0" customWidth="1"/>
    <col min="8" max="16384" width="7.28125" style="0" customWidth="1"/>
  </cols>
  <sheetData>
    <row r="1" spans="2:3" ht="15">
      <c r="B1" s="1" t="s">
        <v>110</v>
      </c>
      <c r="C1" s="1"/>
    </row>
    <row r="3" spans="2:7" ht="15">
      <c r="B3" s="2" t="s">
        <v>111</v>
      </c>
      <c r="C3" s="2" t="s">
        <v>112</v>
      </c>
      <c r="D3" s="2" t="s">
        <v>113</v>
      </c>
      <c r="E3" s="2" t="s">
        <v>114</v>
      </c>
      <c r="F3" s="2" t="s">
        <v>115</v>
      </c>
      <c r="G3" s="2" t="s">
        <v>116</v>
      </c>
    </row>
    <row r="4" spans="2:10" ht="15">
      <c r="B4" s="3">
        <v>0</v>
      </c>
      <c r="C4" s="3">
        <v>230</v>
      </c>
      <c r="D4" s="4">
        <v>3.6</v>
      </c>
      <c r="E4" s="3">
        <v>65</v>
      </c>
      <c r="F4" s="5">
        <f aca="true" t="shared" si="0" ref="F4:F12">+C4*D4/1000</f>
        <v>0.828</v>
      </c>
      <c r="G4" s="5">
        <f aca="true" t="shared" si="1" ref="G4:G12">E4/1000/F4</f>
        <v>0.0785024154589372</v>
      </c>
      <c r="I4" s="6" t="s">
        <v>0</v>
      </c>
      <c r="J4" s="6" t="s">
        <v>1</v>
      </c>
    </row>
    <row r="5" spans="2:10" ht="15">
      <c r="B5" s="3">
        <v>-110</v>
      </c>
      <c r="C5" s="3">
        <v>230</v>
      </c>
      <c r="D5" s="4">
        <v>3.56</v>
      </c>
      <c r="E5" s="3">
        <v>75</v>
      </c>
      <c r="F5" s="5">
        <f t="shared" si="0"/>
        <v>0.8188000000000001</v>
      </c>
      <c r="G5" s="5">
        <f t="shared" si="1"/>
        <v>0.09159745969711772</v>
      </c>
      <c r="I5" s="3">
        <v>-110</v>
      </c>
      <c r="J5" s="3">
        <v>75</v>
      </c>
    </row>
    <row r="6" spans="2:10" ht="15">
      <c r="B6" s="3">
        <v>-90</v>
      </c>
      <c r="C6" s="3">
        <v>237</v>
      </c>
      <c r="D6" s="4">
        <v>3.55</v>
      </c>
      <c r="E6" s="3">
        <v>107</v>
      </c>
      <c r="F6" s="5">
        <f t="shared" si="0"/>
        <v>0.8413499999999999</v>
      </c>
      <c r="G6" s="5">
        <f t="shared" si="1"/>
        <v>0.12717656147857612</v>
      </c>
      <c r="I6" s="3">
        <v>-90</v>
      </c>
      <c r="J6" s="3">
        <v>107</v>
      </c>
    </row>
    <row r="7" spans="2:10" ht="15">
      <c r="B7" s="3">
        <v>-80</v>
      </c>
      <c r="C7" s="3">
        <v>245</v>
      </c>
      <c r="D7" s="4">
        <v>3.53</v>
      </c>
      <c r="E7" s="3">
        <v>135</v>
      </c>
      <c r="F7" s="5">
        <f t="shared" si="0"/>
        <v>0.8648499999999999</v>
      </c>
      <c r="G7" s="5">
        <f t="shared" si="1"/>
        <v>0.15609643290744063</v>
      </c>
      <c r="I7" s="3">
        <v>-80</v>
      </c>
      <c r="J7" s="3">
        <v>135</v>
      </c>
    </row>
    <row r="8" spans="2:10" ht="15">
      <c r="B8" s="3">
        <v>-70</v>
      </c>
      <c r="C8" s="3">
        <v>248</v>
      </c>
      <c r="D8" s="4">
        <v>3.51</v>
      </c>
      <c r="E8" s="3">
        <v>160</v>
      </c>
      <c r="F8" s="5">
        <f t="shared" si="0"/>
        <v>0.8704799999999999</v>
      </c>
      <c r="G8" s="5">
        <f t="shared" si="1"/>
        <v>0.18380663541953868</v>
      </c>
      <c r="I8" s="3">
        <v>-70</v>
      </c>
      <c r="J8" s="3">
        <v>160</v>
      </c>
    </row>
    <row r="9" spans="2:10" ht="15">
      <c r="B9" s="3">
        <v>-60</v>
      </c>
      <c r="C9" s="3">
        <v>247</v>
      </c>
      <c r="D9" s="4">
        <v>3.49</v>
      </c>
      <c r="E9" s="3">
        <v>183</v>
      </c>
      <c r="F9" s="5">
        <f t="shared" si="0"/>
        <v>0.8620300000000001</v>
      </c>
      <c r="G9" s="5">
        <f t="shared" si="1"/>
        <v>0.2122895954897161</v>
      </c>
      <c r="I9" s="3">
        <v>-60</v>
      </c>
      <c r="J9" s="3">
        <v>183</v>
      </c>
    </row>
    <row r="10" spans="2:7" ht="15">
      <c r="B10" s="3">
        <v>-50</v>
      </c>
      <c r="C10" s="3">
        <v>260</v>
      </c>
      <c r="D10" s="4">
        <v>3.51</v>
      </c>
      <c r="E10" s="3">
        <v>202</v>
      </c>
      <c r="F10" s="5">
        <f t="shared" si="0"/>
        <v>0.9125999999999999</v>
      </c>
      <c r="G10" s="5">
        <f t="shared" si="1"/>
        <v>0.22134560596099062</v>
      </c>
    </row>
    <row r="11" spans="2:7" ht="15">
      <c r="B11" s="3">
        <v>-40</v>
      </c>
      <c r="C11" s="3">
        <v>260</v>
      </c>
      <c r="D11" s="4">
        <v>3.51</v>
      </c>
      <c r="E11" s="3">
        <v>206</v>
      </c>
      <c r="F11" s="5">
        <f t="shared" si="0"/>
        <v>0.9125999999999999</v>
      </c>
      <c r="G11" s="5">
        <f t="shared" si="1"/>
        <v>0.22572868726714884</v>
      </c>
    </row>
    <row r="12" spans="2:7" ht="15">
      <c r="B12" s="3">
        <v>-30</v>
      </c>
      <c r="C12" s="3">
        <v>260</v>
      </c>
      <c r="D12" s="4">
        <v>3.52</v>
      </c>
      <c r="E12" s="3">
        <v>206</v>
      </c>
      <c r="F12" s="5">
        <f t="shared" si="0"/>
        <v>0.9152</v>
      </c>
      <c r="G12" s="5">
        <f t="shared" si="1"/>
        <v>0.22508741258741258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E1" sqref="E1:E16384"/>
    </sheetView>
  </sheetViews>
  <sheetFormatPr defaultColWidth="9.140625" defaultRowHeight="15" customHeight="1"/>
  <cols>
    <col min="1" max="1" width="31.00390625" style="0" customWidth="1"/>
    <col min="2" max="2" width="6.8515625" style="3" customWidth="1"/>
    <col min="3" max="3" width="6.421875" style="3" customWidth="1"/>
    <col min="4" max="4" width="19.421875" style="0" customWidth="1"/>
    <col min="5" max="5" width="15.421875" style="7" customWidth="1"/>
    <col min="8" max="8" width="11.28125" style="0" customWidth="1"/>
    <col min="13" max="13" width="9.28125" style="0" customWidth="1"/>
  </cols>
  <sheetData>
    <row r="1" ht="35.25" customHeight="1">
      <c r="A1" s="8" t="s">
        <v>2</v>
      </c>
    </row>
    <row r="2" spans="1:5" ht="15.75" customHeight="1">
      <c r="A2" s="9" t="s">
        <v>3</v>
      </c>
      <c r="B2" s="10" t="s">
        <v>4</v>
      </c>
      <c r="C2" s="10" t="s">
        <v>5</v>
      </c>
      <c r="D2" s="9" t="s">
        <v>6</v>
      </c>
      <c r="E2" s="11" t="s">
        <v>7</v>
      </c>
    </row>
    <row r="3" spans="1:5" ht="18.75" customHeight="1">
      <c r="A3" s="12" t="s">
        <v>8</v>
      </c>
      <c r="B3" s="13" t="s">
        <v>9</v>
      </c>
      <c r="C3" s="13" t="s">
        <v>10</v>
      </c>
      <c r="D3" s="12"/>
      <c r="E3" s="14">
        <v>146</v>
      </c>
    </row>
    <row r="4" spans="1:5" ht="15" customHeight="1">
      <c r="A4" s="12" t="s">
        <v>11</v>
      </c>
      <c r="B4" s="13" t="s">
        <v>12</v>
      </c>
      <c r="C4" s="13" t="s">
        <v>13</v>
      </c>
      <c r="D4" s="12"/>
      <c r="E4" s="15">
        <v>299792458</v>
      </c>
    </row>
    <row r="5" spans="1:5" ht="18" customHeight="1">
      <c r="A5" s="12" t="s">
        <v>14</v>
      </c>
      <c r="B5" s="13" t="s">
        <v>15</v>
      </c>
      <c r="C5" s="13" t="s">
        <v>16</v>
      </c>
      <c r="D5" s="12" t="s">
        <v>17</v>
      </c>
      <c r="E5" s="16">
        <f>E4/(E3*1000000)</f>
        <v>2.053373</v>
      </c>
    </row>
    <row r="6" spans="4:5" ht="15" customHeight="1">
      <c r="D6" s="17"/>
      <c r="E6" s="18"/>
    </row>
    <row r="7" spans="4:5" ht="15" customHeight="1">
      <c r="D7" s="17"/>
      <c r="E7" s="18"/>
    </row>
    <row r="8" spans="1:5" ht="15.75" customHeight="1">
      <c r="A8" s="9" t="s">
        <v>18</v>
      </c>
      <c r="B8" s="10" t="s">
        <v>4</v>
      </c>
      <c r="C8" s="10" t="s">
        <v>5</v>
      </c>
      <c r="D8" s="9" t="s">
        <v>6</v>
      </c>
      <c r="E8" s="11" t="s">
        <v>7</v>
      </c>
    </row>
    <row r="9" spans="1:6" ht="15.75" customHeight="1">
      <c r="A9" s="12" t="s">
        <v>19</v>
      </c>
      <c r="B9" s="12"/>
      <c r="C9" s="12"/>
      <c r="D9" s="12"/>
      <c r="E9" s="19">
        <f>('Link Budget Uplink'!E32*2.2027027+312.62162)/1000</f>
        <v>0.1217637924401506</v>
      </c>
      <c r="F9" t="s">
        <v>20</v>
      </c>
    </row>
    <row r="10" spans="1:5" ht="18.75" customHeight="1">
      <c r="A10" s="12" t="s">
        <v>21</v>
      </c>
      <c r="B10" s="13" t="s">
        <v>22</v>
      </c>
      <c r="C10" s="13" t="s">
        <v>23</v>
      </c>
      <c r="D10" s="13"/>
      <c r="E10" s="20">
        <f>10*LOG((E9*1000),10)</f>
        <v>20.855181661198362</v>
      </c>
    </row>
    <row r="11" spans="1:5" ht="18" customHeight="1">
      <c r="A11" t="s">
        <v>24</v>
      </c>
      <c r="B11" s="3" t="s">
        <v>25</v>
      </c>
      <c r="C11" s="3" t="s">
        <v>26</v>
      </c>
      <c r="D11" s="6"/>
      <c r="E11" s="18">
        <v>-0.5</v>
      </c>
    </row>
    <row r="12" spans="1:5" ht="18.75" customHeight="1">
      <c r="A12" s="12" t="s">
        <v>27</v>
      </c>
      <c r="B12" s="13" t="s">
        <v>28</v>
      </c>
      <c r="C12" s="13" t="s">
        <v>23</v>
      </c>
      <c r="D12" s="13"/>
      <c r="E12" s="18">
        <f>E10+E11</f>
        <v>20.355181661198362</v>
      </c>
    </row>
    <row r="13" spans="1:5" ht="18.75" customHeight="1">
      <c r="A13" t="s">
        <v>29</v>
      </c>
      <c r="B13" s="3" t="s">
        <v>30</v>
      </c>
      <c r="C13" s="3" t="s">
        <v>26</v>
      </c>
      <c r="D13" s="21" t="s">
        <v>31</v>
      </c>
      <c r="E13" s="22">
        <v>-0.5</v>
      </c>
    </row>
    <row r="14" spans="1:5" ht="18.75" customHeight="1">
      <c r="A14" t="s">
        <v>32</v>
      </c>
      <c r="B14" s="3" t="s">
        <v>33</v>
      </c>
      <c r="C14" s="3" t="s">
        <v>26</v>
      </c>
      <c r="D14" s="21" t="s">
        <v>34</v>
      </c>
      <c r="E14" s="14">
        <v>-0.5</v>
      </c>
    </row>
    <row r="15" spans="1:5" ht="18.75" customHeight="1">
      <c r="A15" t="s">
        <v>35</v>
      </c>
      <c r="B15" s="3" t="s">
        <v>36</v>
      </c>
      <c r="C15" s="3" t="s">
        <v>26</v>
      </c>
      <c r="D15" s="21" t="s">
        <v>31</v>
      </c>
      <c r="E15" s="14"/>
    </row>
    <row r="16" spans="1:8" ht="18.75" customHeight="1">
      <c r="A16" t="s">
        <v>37</v>
      </c>
      <c r="B16" s="3" t="s">
        <v>38</v>
      </c>
      <c r="C16" s="3" t="s">
        <v>23</v>
      </c>
      <c r="D16" s="3" t="s">
        <v>39</v>
      </c>
      <c r="E16" s="18">
        <f>E12+E13+E14+E15</f>
        <v>19.355181661198362</v>
      </c>
      <c r="H16" s="23"/>
    </row>
    <row r="17" spans="1:5" ht="18.75" customHeight="1">
      <c r="A17" t="s">
        <v>40</v>
      </c>
      <c r="B17" s="3" t="s">
        <v>41</v>
      </c>
      <c r="C17" s="3" t="s">
        <v>42</v>
      </c>
      <c r="D17" s="6"/>
      <c r="E17" s="22">
        <v>-5</v>
      </c>
    </row>
    <row r="18" spans="1:5" ht="18.75" customHeight="1">
      <c r="A18" t="s">
        <v>43</v>
      </c>
      <c r="B18" s="3" t="s">
        <v>44</v>
      </c>
      <c r="C18" s="3" t="s">
        <v>23</v>
      </c>
      <c r="D18" s="3" t="s">
        <v>45</v>
      </c>
      <c r="E18" s="18">
        <f>E16+E17</f>
        <v>14.355181661198362</v>
      </c>
    </row>
    <row r="19" spans="1:7" ht="15.75" customHeight="1">
      <c r="A19" s="12" t="s">
        <v>46</v>
      </c>
      <c r="B19" s="13" t="s">
        <v>47</v>
      </c>
      <c r="C19" s="13" t="s">
        <v>16</v>
      </c>
      <c r="D19" s="13"/>
      <c r="E19" s="24">
        <v>500000</v>
      </c>
      <c r="F19" s="12"/>
      <c r="G19" s="12"/>
    </row>
    <row r="20" spans="1:7" ht="18" customHeight="1">
      <c r="A20" t="s">
        <v>48</v>
      </c>
      <c r="B20" s="3" t="s">
        <v>49</v>
      </c>
      <c r="C20" s="3" t="s">
        <v>26</v>
      </c>
      <c r="D20" s="21" t="s">
        <v>50</v>
      </c>
      <c r="E20" s="25">
        <v>0</v>
      </c>
      <c r="F20" s="12"/>
      <c r="G20" s="12"/>
    </row>
    <row r="21" spans="1:7" ht="18.75" customHeight="1">
      <c r="A21" t="s">
        <v>51</v>
      </c>
      <c r="B21" s="3" t="s">
        <v>52</v>
      </c>
      <c r="C21" s="3" t="s">
        <v>26</v>
      </c>
      <c r="D21" s="3" t="s">
        <v>53</v>
      </c>
      <c r="E21" s="18">
        <f>20*LOG10((E5/(4*PI()*E19)))</f>
        <v>-129.71424042429248</v>
      </c>
      <c r="G21" s="26"/>
    </row>
    <row r="22" spans="1:7" ht="18" customHeight="1">
      <c r="A22" t="s">
        <v>54</v>
      </c>
      <c r="B22" s="3" t="s">
        <v>55</v>
      </c>
      <c r="C22" s="3" t="s">
        <v>26</v>
      </c>
      <c r="D22" s="3" t="s">
        <v>56</v>
      </c>
      <c r="E22" s="18">
        <f>E21+E18</f>
        <v>-115.35905876309413</v>
      </c>
      <c r="G22" s="26"/>
    </row>
    <row r="23" spans="1:7" ht="18" customHeight="1">
      <c r="A23" t="s">
        <v>57</v>
      </c>
      <c r="B23" s="13" t="s">
        <v>58</v>
      </c>
      <c r="C23" s="3" t="s">
        <v>26</v>
      </c>
      <c r="D23" s="27" t="s">
        <v>59</v>
      </c>
      <c r="E23" s="28">
        <f>E21</f>
        <v>-129.71424042429248</v>
      </c>
      <c r="G23" s="29"/>
    </row>
    <row r="24" spans="1:7" ht="18" customHeight="1">
      <c r="A24" t="s">
        <v>60</v>
      </c>
      <c r="B24" s="3" t="s">
        <v>61</v>
      </c>
      <c r="C24" s="3" t="s">
        <v>26</v>
      </c>
      <c r="D24" s="27"/>
      <c r="E24" s="30">
        <v>0</v>
      </c>
      <c r="G24" s="12"/>
    </row>
    <row r="25" spans="1:7" ht="18" customHeight="1">
      <c r="A25" t="s">
        <v>62</v>
      </c>
      <c r="B25" s="3" t="s">
        <v>63</v>
      </c>
      <c r="C25" s="3" t="s">
        <v>26</v>
      </c>
      <c r="D25" s="27"/>
      <c r="E25" s="28">
        <v>0</v>
      </c>
      <c r="G25" s="12"/>
    </row>
    <row r="26" spans="1:7" ht="18.75" customHeight="1">
      <c r="A26" t="s">
        <v>64</v>
      </c>
      <c r="B26" s="3" t="s">
        <v>65</v>
      </c>
      <c r="C26" s="3" t="s">
        <v>26</v>
      </c>
      <c r="D26" s="3" t="s">
        <v>66</v>
      </c>
      <c r="E26" s="18">
        <f>E20+E23+E24+E18</f>
        <v>-115.35905876309413</v>
      </c>
      <c r="G26" s="26"/>
    </row>
    <row r="27" spans="1:7" ht="18.75" customHeight="1">
      <c r="A27" t="s">
        <v>67</v>
      </c>
      <c r="B27" s="3" t="s">
        <v>68</v>
      </c>
      <c r="C27" s="3" t="s">
        <v>42</v>
      </c>
      <c r="D27" s="6"/>
      <c r="E27" s="14">
        <v>10</v>
      </c>
      <c r="G27" s="12"/>
    </row>
    <row r="28" spans="1:7" ht="18.75" customHeight="1">
      <c r="A28" t="s">
        <v>69</v>
      </c>
      <c r="B28" s="3" t="s">
        <v>70</v>
      </c>
      <c r="C28" s="3" t="s">
        <v>26</v>
      </c>
      <c r="D28" s="6"/>
      <c r="E28" s="14">
        <v>-0.5</v>
      </c>
      <c r="G28" s="12"/>
    </row>
    <row r="29" spans="1:7" ht="18.75" customHeight="1">
      <c r="A29" t="s">
        <v>71</v>
      </c>
      <c r="B29" s="3" t="s">
        <v>72</v>
      </c>
      <c r="C29" s="3" t="s">
        <v>26</v>
      </c>
      <c r="D29" s="6"/>
      <c r="E29" s="14">
        <v>-2</v>
      </c>
      <c r="G29" s="12"/>
    </row>
    <row r="30" spans="1:7" ht="18.75" customHeight="1">
      <c r="A30" t="s">
        <v>73</v>
      </c>
      <c r="B30" s="3" t="s">
        <v>74</v>
      </c>
      <c r="C30" s="3" t="s">
        <v>26</v>
      </c>
      <c r="D30" s="6"/>
      <c r="E30" s="14"/>
      <c r="G30" s="12"/>
    </row>
    <row r="31" spans="1:7" ht="18.75" customHeight="1">
      <c r="A31" t="s">
        <v>75</v>
      </c>
      <c r="B31" s="3" t="s">
        <v>76</v>
      </c>
      <c r="C31" s="3" t="s">
        <v>23</v>
      </c>
      <c r="D31" s="3" t="s">
        <v>77</v>
      </c>
      <c r="E31" s="31">
        <f>E22+E27+E28+E29+E30</f>
        <v>-107.85905876309413</v>
      </c>
      <c r="G31" s="12"/>
    </row>
    <row r="32" spans="1:7" ht="18.75" customHeight="1">
      <c r="A32" t="s">
        <v>78</v>
      </c>
      <c r="B32" s="3" t="s">
        <v>79</v>
      </c>
      <c r="C32" s="3" t="s">
        <v>23</v>
      </c>
      <c r="D32" s="3" t="s">
        <v>80</v>
      </c>
      <c r="E32" s="31">
        <f>E26+E27+E28+E29+E30</f>
        <v>-107.85905876309413</v>
      </c>
      <c r="G32" s="12"/>
    </row>
    <row r="33" spans="2:6" s="12" customFormat="1" ht="15" customHeight="1">
      <c r="B33" s="13"/>
      <c r="C33" s="13"/>
      <c r="D33" s="13"/>
      <c r="E33" s="16"/>
      <c r="F33" s="32"/>
    </row>
    <row r="34" spans="1:5" ht="15" customHeight="1">
      <c r="A34" s="12"/>
      <c r="B34" s="13"/>
      <c r="C34" s="13"/>
      <c r="D34" s="12"/>
      <c r="E34" s="16"/>
    </row>
    <row r="35" spans="1:5" ht="15" customHeight="1">
      <c r="A35" s="12"/>
      <c r="B35" s="13"/>
      <c r="C35" s="13"/>
      <c r="D35" s="12"/>
      <c r="E35" s="16"/>
    </row>
    <row r="36" spans="1:5" ht="15.75" customHeight="1">
      <c r="A36" s="9" t="s">
        <v>81</v>
      </c>
      <c r="B36" s="10" t="s">
        <v>4</v>
      </c>
      <c r="C36" s="10" t="s">
        <v>5</v>
      </c>
      <c r="D36" s="9" t="s">
        <v>6</v>
      </c>
      <c r="E36" s="11" t="s">
        <v>7</v>
      </c>
    </row>
    <row r="37" spans="1:5" ht="15.75" customHeight="1">
      <c r="A37" t="s">
        <v>82</v>
      </c>
      <c r="B37" s="3" t="s">
        <v>83</v>
      </c>
      <c r="C37" s="3" t="s">
        <v>26</v>
      </c>
      <c r="D37" s="6"/>
      <c r="E37" s="14">
        <v>1</v>
      </c>
    </row>
    <row r="38" spans="1:5" ht="18.75" customHeight="1">
      <c r="A38" t="s">
        <v>84</v>
      </c>
      <c r="B38" s="3" t="s">
        <v>85</v>
      </c>
      <c r="C38" s="3" t="s">
        <v>86</v>
      </c>
      <c r="D38" s="6"/>
      <c r="E38" s="14">
        <v>290</v>
      </c>
    </row>
    <row r="39" spans="1:5" ht="18" customHeight="1">
      <c r="A39" t="s">
        <v>87</v>
      </c>
      <c r="B39" s="3" t="s">
        <v>88</v>
      </c>
      <c r="C39" s="3" t="s">
        <v>86</v>
      </c>
      <c r="D39" s="3" t="s">
        <v>89</v>
      </c>
      <c r="E39" s="18">
        <f>E38*(10^(E37/10)-1)</f>
        <v>75.08836942030851</v>
      </c>
    </row>
    <row r="40" spans="1:5" ht="15.75" customHeight="1">
      <c r="A40" t="s">
        <v>90</v>
      </c>
      <c r="B40" s="33" t="s">
        <v>91</v>
      </c>
      <c r="C40" s="3" t="s">
        <v>92</v>
      </c>
      <c r="D40" s="3"/>
      <c r="E40" s="34">
        <v>1.3799999999999998E-23</v>
      </c>
    </row>
    <row r="41" spans="1:5" ht="18.75" customHeight="1">
      <c r="A41" t="s">
        <v>93</v>
      </c>
      <c r="B41" s="3" t="s">
        <v>94</v>
      </c>
      <c r="C41" s="3" t="s">
        <v>10</v>
      </c>
      <c r="D41" s="3"/>
      <c r="E41" s="35">
        <v>0.003</v>
      </c>
    </row>
    <row r="42" spans="1:5" ht="18.75" customHeight="1">
      <c r="A42" t="s">
        <v>95</v>
      </c>
      <c r="B42" s="3" t="s">
        <v>96</v>
      </c>
      <c r="C42" s="3" t="s">
        <v>86</v>
      </c>
      <c r="D42" s="3"/>
      <c r="E42" s="14">
        <v>300</v>
      </c>
    </row>
    <row r="43" spans="1:5" ht="18" customHeight="1">
      <c r="A43" t="s">
        <v>97</v>
      </c>
      <c r="B43" s="3" t="s">
        <v>98</v>
      </c>
      <c r="C43" s="3" t="s">
        <v>23</v>
      </c>
      <c r="D43" s="3" t="s">
        <v>99</v>
      </c>
      <c r="E43" s="18">
        <f>10*LOG10(E40*(E42+E39)*(E41*1000000))+30</f>
        <v>-138.088660609371</v>
      </c>
    </row>
    <row r="44" spans="1:5" ht="18" customHeight="1">
      <c r="A44" t="s">
        <v>100</v>
      </c>
      <c r="B44" s="3" t="s">
        <v>101</v>
      </c>
      <c r="C44" s="3" t="s">
        <v>23</v>
      </c>
      <c r="D44" s="3"/>
      <c r="E44" s="18">
        <v>-116</v>
      </c>
    </row>
    <row r="45" spans="1:5" ht="18" customHeight="1">
      <c r="A45" t="s">
        <v>102</v>
      </c>
      <c r="C45" s="3" t="s">
        <v>26</v>
      </c>
      <c r="D45" s="3"/>
      <c r="E45" s="18">
        <f>E32-E44</f>
        <v>8.140941236905874</v>
      </c>
    </row>
    <row r="46" spans="1:5" ht="18" customHeight="1">
      <c r="A46" t="s">
        <v>103</v>
      </c>
      <c r="B46" s="3" t="s">
        <v>104</v>
      </c>
      <c r="C46" s="3" t="s">
        <v>26</v>
      </c>
      <c r="D46" s="3" t="s">
        <v>105</v>
      </c>
      <c r="E46" s="18">
        <f>E32-E43</f>
        <v>30.22960184627688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10" sqref="E10"/>
    </sheetView>
  </sheetViews>
  <sheetFormatPr defaultColWidth="9.140625" defaultRowHeight="15" customHeight="1"/>
  <cols>
    <col min="1" max="1" width="31.28125" style="0" customWidth="1"/>
    <col min="2" max="2" width="6.57421875" style="3" customWidth="1"/>
    <col min="3" max="3" width="4.421875" style="3" customWidth="1"/>
    <col min="4" max="4" width="20.57421875" style="0" customWidth="1"/>
    <col min="5" max="5" width="15.421875" style="7" customWidth="1"/>
    <col min="8" max="8" width="11.28125" style="0" customWidth="1"/>
    <col min="13" max="13" width="9.28125" style="0" customWidth="1"/>
  </cols>
  <sheetData>
    <row r="1" ht="35.25" customHeight="1">
      <c r="A1" s="8" t="s">
        <v>2</v>
      </c>
    </row>
    <row r="2" spans="1:5" ht="15.75" customHeight="1">
      <c r="A2" s="9" t="s">
        <v>3</v>
      </c>
      <c r="B2" s="10" t="s">
        <v>4</v>
      </c>
      <c r="C2" s="10" t="s">
        <v>5</v>
      </c>
      <c r="D2" s="9" t="s">
        <v>6</v>
      </c>
      <c r="E2" s="11" t="s">
        <v>7</v>
      </c>
    </row>
    <row r="3" spans="1:5" ht="18.75" customHeight="1">
      <c r="A3" s="12" t="s">
        <v>8</v>
      </c>
      <c r="B3" s="13" t="s">
        <v>9</v>
      </c>
      <c r="C3" s="13" t="s">
        <v>10</v>
      </c>
      <c r="D3" s="12"/>
      <c r="E3" s="14">
        <v>437</v>
      </c>
    </row>
    <row r="4" spans="1:5" ht="15" customHeight="1">
      <c r="A4" s="12" t="s">
        <v>11</v>
      </c>
      <c r="B4" s="13" t="s">
        <v>12</v>
      </c>
      <c r="C4" s="13" t="s">
        <v>13</v>
      </c>
      <c r="D4" s="12"/>
      <c r="E4" s="15">
        <v>299792458</v>
      </c>
    </row>
    <row r="5" spans="1:5" ht="18" customHeight="1">
      <c r="A5" s="12" t="s">
        <v>14</v>
      </c>
      <c r="B5" s="13" t="s">
        <v>15</v>
      </c>
      <c r="C5" s="13" t="s">
        <v>16</v>
      </c>
      <c r="D5" s="12" t="s">
        <v>17</v>
      </c>
      <c r="E5" s="16">
        <f>E4/(E3*1000000)</f>
        <v>0.6860239313501144</v>
      </c>
    </row>
    <row r="6" spans="4:5" ht="15" customHeight="1">
      <c r="D6" s="17"/>
      <c r="E6" s="18"/>
    </row>
    <row r="7" spans="4:5" ht="15" customHeight="1">
      <c r="D7" s="17"/>
      <c r="E7" s="18"/>
    </row>
    <row r="8" spans="1:5" ht="15.75" customHeight="1">
      <c r="A8" s="9" t="s">
        <v>18</v>
      </c>
      <c r="B8" s="10" t="s">
        <v>4</v>
      </c>
      <c r="C8" s="10" t="s">
        <v>5</v>
      </c>
      <c r="D8" s="9" t="s">
        <v>6</v>
      </c>
      <c r="E8" s="11" t="s">
        <v>7</v>
      </c>
    </row>
    <row r="9" spans="1:5" ht="15.75" customHeight="1">
      <c r="A9" s="12" t="s">
        <v>19</v>
      </c>
      <c r="B9" s="12"/>
      <c r="C9" s="12"/>
      <c r="D9" s="12"/>
      <c r="E9" s="12">
        <v>50</v>
      </c>
    </row>
    <row r="10" spans="1:5" ht="18.75" customHeight="1">
      <c r="A10" s="12" t="s">
        <v>21</v>
      </c>
      <c r="B10" s="13" t="s">
        <v>22</v>
      </c>
      <c r="C10" s="13" t="s">
        <v>23</v>
      </c>
      <c r="D10" s="13"/>
      <c r="E10" s="20">
        <f>10*LOG((E9*1000),10)</f>
        <v>46.98970004336019</v>
      </c>
    </row>
    <row r="11" spans="1:5" ht="18" customHeight="1">
      <c r="A11" t="s">
        <v>24</v>
      </c>
      <c r="B11" s="3" t="s">
        <v>25</v>
      </c>
      <c r="C11" s="3" t="s">
        <v>26</v>
      </c>
      <c r="D11" s="6"/>
      <c r="E11" s="18">
        <v>-0.5</v>
      </c>
    </row>
    <row r="12" spans="1:5" ht="18.75" customHeight="1">
      <c r="A12" s="12" t="s">
        <v>27</v>
      </c>
      <c r="B12" s="13" t="s">
        <v>28</v>
      </c>
      <c r="C12" s="13" t="s">
        <v>23</v>
      </c>
      <c r="D12" s="13"/>
      <c r="E12" s="18">
        <f>E10+E11</f>
        <v>46.48970004336019</v>
      </c>
    </row>
    <row r="13" spans="1:5" ht="18.75" customHeight="1">
      <c r="A13" t="s">
        <v>29</v>
      </c>
      <c r="B13" s="3" t="s">
        <v>30</v>
      </c>
      <c r="C13" s="3" t="s">
        <v>26</v>
      </c>
      <c r="D13" s="21" t="s">
        <v>31</v>
      </c>
      <c r="E13" s="22">
        <v>-0.5</v>
      </c>
    </row>
    <row r="14" spans="1:5" ht="18.75" customHeight="1">
      <c r="A14" t="s">
        <v>32</v>
      </c>
      <c r="B14" s="3" t="s">
        <v>33</v>
      </c>
      <c r="C14" s="3" t="s">
        <v>26</v>
      </c>
      <c r="D14" s="21" t="s">
        <v>34</v>
      </c>
      <c r="E14" s="14">
        <v>-3</v>
      </c>
    </row>
    <row r="15" spans="1:5" ht="18.75" customHeight="1">
      <c r="A15" t="s">
        <v>35</v>
      </c>
      <c r="B15" s="3" t="s">
        <v>36</v>
      </c>
      <c r="C15" s="3" t="s">
        <v>26</v>
      </c>
      <c r="D15" s="21" t="s">
        <v>31</v>
      </c>
      <c r="E15" s="14"/>
    </row>
    <row r="16" spans="1:8" ht="18.75" customHeight="1">
      <c r="A16" t="s">
        <v>37</v>
      </c>
      <c r="B16" s="3" t="s">
        <v>38</v>
      </c>
      <c r="C16" s="3" t="s">
        <v>23</v>
      </c>
      <c r="D16" s="3" t="s">
        <v>39</v>
      </c>
      <c r="E16" s="18">
        <f>E12+E13+E14+E15</f>
        <v>42.98970004336019</v>
      </c>
      <c r="H16" s="23"/>
    </row>
    <row r="17" spans="1:6" ht="18.75" customHeight="1">
      <c r="A17" t="s">
        <v>40</v>
      </c>
      <c r="B17" s="3" t="s">
        <v>41</v>
      </c>
      <c r="C17" s="3" t="s">
        <v>42</v>
      </c>
      <c r="D17" s="6"/>
      <c r="E17" s="22">
        <v>13.6</v>
      </c>
      <c r="F17" t="s">
        <v>106</v>
      </c>
    </row>
    <row r="18" spans="1:5" ht="18.75" customHeight="1">
      <c r="A18" t="s">
        <v>43</v>
      </c>
      <c r="B18" s="3" t="s">
        <v>44</v>
      </c>
      <c r="C18" s="3" t="s">
        <v>23</v>
      </c>
      <c r="D18" s="3" t="s">
        <v>45</v>
      </c>
      <c r="E18" s="18">
        <f>E16+E17</f>
        <v>56.58970004336019</v>
      </c>
    </row>
    <row r="19" spans="1:7" ht="15.75" customHeight="1">
      <c r="A19" s="12" t="s">
        <v>46</v>
      </c>
      <c r="B19" s="13" t="s">
        <v>47</v>
      </c>
      <c r="C19" s="13" t="s">
        <v>16</v>
      </c>
      <c r="D19" s="13"/>
      <c r="E19" s="24">
        <v>500000</v>
      </c>
      <c r="F19" s="12"/>
      <c r="G19" s="12"/>
    </row>
    <row r="20" spans="1:7" ht="18" customHeight="1">
      <c r="A20" t="s">
        <v>48</v>
      </c>
      <c r="B20" s="3" t="s">
        <v>49</v>
      </c>
      <c r="C20" s="3" t="s">
        <v>26</v>
      </c>
      <c r="D20" s="21" t="s">
        <v>50</v>
      </c>
      <c r="E20" s="25">
        <v>0</v>
      </c>
      <c r="F20" s="12"/>
      <c r="G20" s="12"/>
    </row>
    <row r="21" spans="1:7" ht="18.75" customHeight="1">
      <c r="A21" t="s">
        <v>51</v>
      </c>
      <c r="B21" s="3" t="s">
        <v>52</v>
      </c>
      <c r="C21" s="3" t="s">
        <v>26</v>
      </c>
      <c r="D21" s="3" t="s">
        <v>53</v>
      </c>
      <c r="E21" s="18">
        <f>20*LOG10((E5/(4*PI()*E19)))</f>
        <v>-139.23681204801218</v>
      </c>
      <c r="G21" s="26"/>
    </row>
    <row r="22" spans="1:7" ht="18" customHeight="1">
      <c r="A22" t="s">
        <v>54</v>
      </c>
      <c r="B22" s="3" t="s">
        <v>55</v>
      </c>
      <c r="C22" s="3" t="s">
        <v>26</v>
      </c>
      <c r="D22" s="3" t="s">
        <v>56</v>
      </c>
      <c r="E22" s="18">
        <f>E21+E18</f>
        <v>-82.647112004652</v>
      </c>
      <c r="G22" s="26"/>
    </row>
    <row r="23" spans="1:7" ht="18" customHeight="1">
      <c r="A23" t="s">
        <v>57</v>
      </c>
      <c r="B23" s="13" t="s">
        <v>58</v>
      </c>
      <c r="C23" s="3" t="s">
        <v>26</v>
      </c>
      <c r="D23" s="27" t="s">
        <v>59</v>
      </c>
      <c r="E23" s="28">
        <f>E21</f>
        <v>-139.23681204801218</v>
      </c>
      <c r="G23" s="29"/>
    </row>
    <row r="24" spans="1:7" ht="18" customHeight="1">
      <c r="A24" t="s">
        <v>60</v>
      </c>
      <c r="B24" s="3" t="s">
        <v>61</v>
      </c>
      <c r="C24" s="3" t="s">
        <v>26</v>
      </c>
      <c r="D24" s="27"/>
      <c r="E24" s="30">
        <v>0</v>
      </c>
      <c r="G24" s="12"/>
    </row>
    <row r="25" spans="1:7" ht="18" customHeight="1">
      <c r="A25" t="s">
        <v>62</v>
      </c>
      <c r="B25" s="3" t="s">
        <v>63</v>
      </c>
      <c r="C25" s="3" t="s">
        <v>26</v>
      </c>
      <c r="D25" s="27"/>
      <c r="E25" s="28">
        <v>0</v>
      </c>
      <c r="G25" s="12"/>
    </row>
    <row r="26" spans="1:7" ht="18.75" customHeight="1">
      <c r="A26" t="s">
        <v>64</v>
      </c>
      <c r="B26" s="3" t="s">
        <v>65</v>
      </c>
      <c r="C26" s="3" t="s">
        <v>26</v>
      </c>
      <c r="D26" s="3" t="s">
        <v>66</v>
      </c>
      <c r="E26" s="18">
        <f>E20+E23+E24+E18</f>
        <v>-82.647112004652</v>
      </c>
      <c r="G26" s="26"/>
    </row>
    <row r="27" spans="1:7" ht="18.75" customHeight="1">
      <c r="A27" t="s">
        <v>67</v>
      </c>
      <c r="B27" s="3" t="s">
        <v>68</v>
      </c>
      <c r="C27" s="3" t="s">
        <v>42</v>
      </c>
      <c r="D27" s="6"/>
      <c r="E27" s="14">
        <v>-3</v>
      </c>
      <c r="G27" s="12"/>
    </row>
    <row r="28" spans="1:7" ht="18.75" customHeight="1">
      <c r="A28" t="s">
        <v>69</v>
      </c>
      <c r="B28" s="3" t="s">
        <v>70</v>
      </c>
      <c r="C28" s="3" t="s">
        <v>26</v>
      </c>
      <c r="D28" s="6"/>
      <c r="E28" s="14">
        <v>-0.5</v>
      </c>
      <c r="G28" s="12"/>
    </row>
    <row r="29" spans="1:7" ht="18.75" customHeight="1">
      <c r="A29" t="s">
        <v>71</v>
      </c>
      <c r="B29" s="3" t="s">
        <v>72</v>
      </c>
      <c r="C29" s="3" t="s">
        <v>26</v>
      </c>
      <c r="D29" s="6"/>
      <c r="E29" s="14">
        <v>-0.5</v>
      </c>
      <c r="G29" s="12"/>
    </row>
    <row r="30" spans="1:7" ht="18.75" customHeight="1">
      <c r="A30" t="s">
        <v>73</v>
      </c>
      <c r="B30" s="3" t="s">
        <v>74</v>
      </c>
      <c r="C30" s="3" t="s">
        <v>26</v>
      </c>
      <c r="D30" s="6"/>
      <c r="E30" s="14"/>
      <c r="G30" s="12"/>
    </row>
    <row r="31" spans="1:7" ht="18.75" customHeight="1">
      <c r="A31" t="s">
        <v>75</v>
      </c>
      <c r="B31" s="3" t="s">
        <v>76</v>
      </c>
      <c r="C31" s="3" t="s">
        <v>23</v>
      </c>
      <c r="D31" s="3" t="s">
        <v>77</v>
      </c>
      <c r="E31" s="31">
        <f>E22+E27+E28+E29+E30</f>
        <v>-86.647112004652</v>
      </c>
      <c r="G31" s="12"/>
    </row>
    <row r="32" spans="1:7" ht="18.75" customHeight="1">
      <c r="A32" t="s">
        <v>78</v>
      </c>
      <c r="B32" s="3" t="s">
        <v>79</v>
      </c>
      <c r="C32" s="3" t="s">
        <v>23</v>
      </c>
      <c r="D32" s="3" t="s">
        <v>80</v>
      </c>
      <c r="E32" s="31">
        <f>E26+E27+E28+E29+E30</f>
        <v>-86.647112004652</v>
      </c>
      <c r="G32" s="12"/>
    </row>
    <row r="33" spans="2:6" s="12" customFormat="1" ht="15" customHeight="1">
      <c r="B33" s="13"/>
      <c r="C33" s="13"/>
      <c r="D33" s="13"/>
      <c r="E33" s="16"/>
      <c r="F33" s="32"/>
    </row>
    <row r="34" spans="1:5" ht="15" customHeight="1">
      <c r="A34" s="12"/>
      <c r="B34" s="13"/>
      <c r="C34" s="13"/>
      <c r="D34" s="12"/>
      <c r="E34" s="16"/>
    </row>
    <row r="35" spans="1:5" ht="15" customHeight="1">
      <c r="A35" s="12"/>
      <c r="B35" s="13"/>
      <c r="C35" s="13"/>
      <c r="D35" s="12"/>
      <c r="E35" s="16"/>
    </row>
    <row r="36" spans="1:5" ht="15.75" customHeight="1">
      <c r="A36" s="9" t="s">
        <v>81</v>
      </c>
      <c r="B36" s="10" t="s">
        <v>4</v>
      </c>
      <c r="C36" s="10" t="s">
        <v>5</v>
      </c>
      <c r="D36" s="9" t="s">
        <v>6</v>
      </c>
      <c r="E36" s="11" t="s">
        <v>7</v>
      </c>
    </row>
    <row r="37" spans="1:5" ht="15.75" customHeight="1">
      <c r="A37" t="s">
        <v>82</v>
      </c>
      <c r="B37" s="3" t="s">
        <v>83</v>
      </c>
      <c r="C37" s="3" t="s">
        <v>26</v>
      </c>
      <c r="D37" s="6"/>
      <c r="E37" s="14">
        <v>5</v>
      </c>
    </row>
    <row r="38" spans="1:5" ht="18.75" customHeight="1">
      <c r="A38" t="s">
        <v>84</v>
      </c>
      <c r="B38" s="3" t="s">
        <v>85</v>
      </c>
      <c r="C38" s="3" t="s">
        <v>86</v>
      </c>
      <c r="D38" s="6"/>
      <c r="E38" s="14">
        <v>290</v>
      </c>
    </row>
    <row r="39" spans="1:5" ht="18" customHeight="1">
      <c r="A39" t="s">
        <v>87</v>
      </c>
      <c r="B39" s="3" t="s">
        <v>88</v>
      </c>
      <c r="C39" s="3" t="s">
        <v>86</v>
      </c>
      <c r="D39" s="3" t="s">
        <v>89</v>
      </c>
      <c r="E39" s="18">
        <f>E38*(10^(E37/10)-1)</f>
        <v>627.0605214488301</v>
      </c>
    </row>
    <row r="40" spans="1:5" ht="15.75" customHeight="1">
      <c r="A40" t="s">
        <v>90</v>
      </c>
      <c r="B40" s="33" t="s">
        <v>91</v>
      </c>
      <c r="C40" s="3" t="s">
        <v>92</v>
      </c>
      <c r="D40" s="3"/>
      <c r="E40" s="34">
        <v>1.3799999999999998E-23</v>
      </c>
    </row>
    <row r="41" spans="1:5" ht="18.75" customHeight="1">
      <c r="A41" t="s">
        <v>93</v>
      </c>
      <c r="B41" s="3" t="s">
        <v>94</v>
      </c>
      <c r="C41" s="3" t="s">
        <v>10</v>
      </c>
      <c r="D41" s="3"/>
      <c r="E41" s="35">
        <v>0.03</v>
      </c>
    </row>
    <row r="42" spans="1:5" ht="18.75" customHeight="1">
      <c r="A42" t="s">
        <v>95</v>
      </c>
      <c r="B42" s="3" t="s">
        <v>96</v>
      </c>
      <c r="C42" s="3" t="s">
        <v>86</v>
      </c>
      <c r="D42" s="3"/>
      <c r="E42" s="14">
        <v>350</v>
      </c>
    </row>
    <row r="43" spans="1:5" ht="18" customHeight="1">
      <c r="A43" t="s">
        <v>97</v>
      </c>
      <c r="B43" s="3" t="s">
        <v>98</v>
      </c>
      <c r="C43" s="3" t="s">
        <v>23</v>
      </c>
      <c r="D43" s="3" t="s">
        <v>99</v>
      </c>
      <c r="E43" s="18">
        <f>10*LOG10(E40*(E42+E39)*(E41*1000000))+30</f>
        <v>-123.93078193095644</v>
      </c>
    </row>
    <row r="44" spans="1:5" ht="18" customHeight="1">
      <c r="A44" t="s">
        <v>107</v>
      </c>
      <c r="B44" s="3" t="s">
        <v>101</v>
      </c>
      <c r="C44" s="3" t="s">
        <v>23</v>
      </c>
      <c r="D44" s="3"/>
      <c r="E44" s="18">
        <v>-90</v>
      </c>
    </row>
    <row r="45" spans="1:6" ht="18" customHeight="1">
      <c r="A45" t="s">
        <v>108</v>
      </c>
      <c r="C45" s="3" t="s">
        <v>26</v>
      </c>
      <c r="D45" s="3"/>
      <c r="E45" s="18">
        <f>E32-E44</f>
        <v>3.3528879953479986</v>
      </c>
      <c r="F45" t="s">
        <v>109</v>
      </c>
    </row>
    <row r="46" spans="1:5" ht="18" customHeight="1">
      <c r="A46" t="s">
        <v>103</v>
      </c>
      <c r="B46" s="3" t="s">
        <v>104</v>
      </c>
      <c r="C46" s="3" t="s">
        <v>26</v>
      </c>
      <c r="D46" s="3" t="s">
        <v>105</v>
      </c>
      <c r="E46" s="18">
        <f>E32-E43</f>
        <v>37.28366992630444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2016-05-11T18:10:12Z</dcterms:created>
  <dcterms:modified xsi:type="dcterms:W3CDTF">2016-05-11T22:54:22Z</dcterms:modified>
  <cp:category/>
  <cp:version/>
  <cp:contentType/>
  <cp:contentStatus/>
</cp:coreProperties>
</file>